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olina\Downloads\"/>
    </mc:Choice>
  </mc:AlternateContent>
  <xr:revisionPtr revIDLastSave="0" documentId="8_{C3963A1C-E74F-475D-993D-D69C09E76B94}" xr6:coauthVersionLast="47" xr6:coauthVersionMax="47" xr10:uidLastSave="{00000000-0000-0000-0000-000000000000}"/>
  <bookViews>
    <workbookView xWindow="120" yWindow="0" windowWidth="17550" windowHeight="15585" tabRatio="653" activeTab="2" xr2:uid="{00000000-000D-0000-FFFF-FFFF00000000}"/>
  </bookViews>
  <sheets>
    <sheet name="Cennik godzina" sheetId="1" r:id="rId1"/>
    <sheet name="Cennik procedura" sheetId="6" r:id="rId2"/>
    <sheet name="Wskaźniki narzutów" sheetId="3" r:id="rId3"/>
    <sheet name="Wynagrodzenie wg Wydziałów" sheetId="5" r:id="rId4"/>
    <sheet name="Średnie wynagrodzenie" sheetId="4" r:id="rId5"/>
  </sheets>
  <definedNames>
    <definedName name="Stanowiska_ucz.">'Średnie wynagrodzenie'!$E$4:$E$24</definedName>
    <definedName name="Stanowiska_wydz.">'Wynagrodzenie wg Wydziałów'!$B$25:$B$26</definedName>
    <definedName name="Wydziały">'Wskaźniki narzutów'!$B$3:$B$22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1" l="1"/>
  <c r="E23" i="6"/>
  <c r="E14" i="1"/>
  <c r="E6" i="1" l="1"/>
  <c r="E18" i="6" l="1"/>
  <c r="E9" i="6"/>
  <c r="E6" i="6"/>
  <c r="E11" i="6" s="1"/>
  <c r="E25" i="6" l="1"/>
  <c r="E27" i="6"/>
  <c r="E22" i="1"/>
  <c r="E20" i="1"/>
  <c r="E32" i="6" l="1"/>
  <c r="E27" i="1"/>
  <c r="E36" i="6" l="1"/>
  <c r="E35" i="1"/>
  <c r="E31" i="1"/>
  <c r="E40" i="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racownicy nieakademiccy" type="6" refreshedVersion="4" background="1">
    <textPr codePage="932" sourceFile="D:\KAROLCIA\Badania Zlecone BZ i infrastruktura INF\INF Formularze i regulaminy\pracownicy nieakademiccy.txt" decimal="," thousands=" " tab="0" space="1" consecutive="1">
      <textFields count="5">
        <textField/>
        <textField/>
        <textField/>
        <textField/>
        <textField/>
      </textFields>
    </textPr>
  </connection>
  <connection id="2" xr16:uid="{00000000-0015-0000-FFFF-FFFF01000000}" name="srednia uczelniana" type="6" refreshedVersion="4" background="1" saveData="1">
    <textPr codePage="28592" sourceFile="D:\KAROLCIA\Badania Zlecone BZ i infrastruktura INF\INF Formularze i regulaminy\srednia uczelniana.txt" decimal="," thousands=" ">
      <textFields count="2">
        <textField/>
        <textField/>
      </textFields>
    </textPr>
  </connection>
  <connection id="3" xr16:uid="{00000000-0015-0000-FFFF-FFFF02000000}" name="wydzialy" type="6" refreshedVersion="4" background="1" saveData="1">
    <textPr codePage="28592" sourceFile="D:\KAROLCIA\Badania Zlecone BZ i infrastruktura INF\INF Formularze i regulaminy\wydzialy.txt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<sst xmlns="http://schemas.openxmlformats.org/spreadsheetml/2006/main" count="175" uniqueCount="134">
  <si>
    <t>Dla jednostek UJ</t>
  </si>
  <si>
    <t>Przewidywany okres użytkowania [godz.]</t>
  </si>
  <si>
    <t>…</t>
  </si>
  <si>
    <t>M</t>
  </si>
  <si>
    <t>U</t>
  </si>
  <si>
    <t>WWKP</t>
  </si>
  <si>
    <t>A</t>
  </si>
  <si>
    <t>Z</t>
  </si>
  <si>
    <t>Wskaźnik wydziałowych kosztów pośrednich</t>
  </si>
  <si>
    <r>
      <t>C</t>
    </r>
    <r>
      <rPr>
        <b/>
        <vertAlign val="subscript"/>
        <sz val="11"/>
        <color theme="1"/>
        <rFont val="Calibri"/>
        <family val="2"/>
        <charset val="238"/>
        <scheme val="minor"/>
      </rPr>
      <t>h</t>
    </r>
  </si>
  <si>
    <r>
      <t>C</t>
    </r>
    <r>
      <rPr>
        <b/>
        <vertAlign val="subscript"/>
        <sz val="11"/>
        <color theme="1"/>
        <rFont val="Calibri"/>
        <family val="2"/>
        <charset val="238"/>
        <scheme val="minor"/>
      </rPr>
      <t>h</t>
    </r>
    <r>
      <rPr>
        <b/>
        <sz val="11"/>
        <color theme="1"/>
        <rFont val="Calibri"/>
        <family val="2"/>
        <charset val="238"/>
        <scheme val="minor"/>
      </rPr>
      <t xml:space="preserve"> = (A + M + U) x WWKP</t>
    </r>
  </si>
  <si>
    <t>Wydział</t>
  </si>
  <si>
    <t>Wydziały</t>
  </si>
  <si>
    <t>WOKP</t>
  </si>
  <si>
    <t>WWiOKP</t>
  </si>
  <si>
    <t>Prawa i Administracji</t>
  </si>
  <si>
    <t>Filozoficzny</t>
  </si>
  <si>
    <t>Historyczny</t>
  </si>
  <si>
    <t>Polonistyki</t>
  </si>
  <si>
    <t>Filologiczny</t>
  </si>
  <si>
    <t>Matematyki i Informatyki</t>
  </si>
  <si>
    <t>Biochemii, Biofizyki i Biotechnologii</t>
  </si>
  <si>
    <t>Chemii</t>
  </si>
  <si>
    <t>Zarządzania i Komunikacji Społecznej</t>
  </si>
  <si>
    <t>Studiów Międzynarodowych i Politycznych</t>
  </si>
  <si>
    <t>Wskaźnik wydziałowych i ogólnych kosztów pośrednich</t>
  </si>
  <si>
    <t>Dla jednostek zewnętrznych</t>
  </si>
  <si>
    <r>
      <t>C</t>
    </r>
    <r>
      <rPr>
        <b/>
        <vertAlign val="subscript"/>
        <sz val="11"/>
        <color theme="1"/>
        <rFont val="Calibri"/>
        <family val="2"/>
        <charset val="238"/>
        <scheme val="minor"/>
      </rPr>
      <t>h</t>
    </r>
    <r>
      <rPr>
        <b/>
        <sz val="11"/>
        <color theme="1"/>
        <rFont val="Calibri"/>
        <family val="2"/>
        <charset val="238"/>
        <scheme val="minor"/>
      </rPr>
      <t xml:space="preserve"> = (A + M + U) x WWiOKP + Z</t>
    </r>
  </si>
  <si>
    <t>Amortyzacja urządzenia [zł/godz.]</t>
  </si>
  <si>
    <t>Odczynniki i materiały [zł/godz.]</t>
  </si>
  <si>
    <t>Zysk [zł/godz.]</t>
  </si>
  <si>
    <t>Adiunkt bez hab.</t>
  </si>
  <si>
    <t>Starszy wykładowca z dr</t>
  </si>
  <si>
    <t>Stanowisko</t>
  </si>
  <si>
    <t xml:space="preserve">Adiunkt z dr hab. </t>
  </si>
  <si>
    <t xml:space="preserve">Starszy wykładowca z dr </t>
  </si>
  <si>
    <t xml:space="preserve">Lektor </t>
  </si>
  <si>
    <t xml:space="preserve">Pracownik administracyjny </t>
  </si>
  <si>
    <t xml:space="preserve">Pracownik inżynieryjno-techniczny </t>
  </si>
  <si>
    <t xml:space="preserve">Pracownik naukowo-techniczny </t>
  </si>
  <si>
    <t xml:space="preserve">Pracownik obsługi </t>
  </si>
  <si>
    <t>Nauczyciele akademiccy</t>
  </si>
  <si>
    <t>Wynagrodzenie miesięczne brutto operatora</t>
  </si>
  <si>
    <t>Czas pomiaru [godz.]</t>
  </si>
  <si>
    <t>Ilość na pomiar</t>
  </si>
  <si>
    <t>Farmaceutyczny</t>
  </si>
  <si>
    <t>Lekarski</t>
  </si>
  <si>
    <t>Nauk o Zdrowiu</t>
  </si>
  <si>
    <t>Odczynniki i materiały</t>
  </si>
  <si>
    <t>WYDZIAŁY UJ</t>
  </si>
  <si>
    <t>Odczynniki i materiały [zł]</t>
  </si>
  <si>
    <r>
      <t>C</t>
    </r>
    <r>
      <rPr>
        <b/>
        <vertAlign val="subscript"/>
        <sz val="11"/>
        <color theme="1"/>
        <rFont val="Calibri"/>
        <family val="2"/>
        <charset val="238"/>
        <scheme val="minor"/>
      </rPr>
      <t>p</t>
    </r>
  </si>
  <si>
    <r>
      <t xml:space="preserve">Przewidywany okres użytkowania </t>
    </r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[godz.]</t>
    </r>
  </si>
  <si>
    <r>
      <t xml:space="preserve">Przewidywany okres użytkowania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[godz.]</t>
    </r>
  </si>
  <si>
    <r>
      <t xml:space="preserve">Czas pomiaru na urządzeniu </t>
    </r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[godz.]</t>
    </r>
  </si>
  <si>
    <r>
      <t xml:space="preserve">Czas pomiaru na urządzeniu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[godz.]</t>
    </r>
  </si>
  <si>
    <t>Amortyzacja x czas [zł]</t>
  </si>
  <si>
    <t>Suma (amortyzacji urządzeń x czas pomiaru) [zł]</t>
  </si>
  <si>
    <t>Czas pracy operatora (pomiar na urządzeniach + przygotowanie próbki) [godz.]</t>
  </si>
  <si>
    <r>
      <t>A</t>
    </r>
    <r>
      <rPr>
        <b/>
        <vertAlign val="subscript"/>
        <sz val="11"/>
        <color theme="1"/>
        <rFont val="Calibri"/>
        <family val="2"/>
        <charset val="238"/>
        <scheme val="minor"/>
      </rPr>
      <t>p</t>
    </r>
  </si>
  <si>
    <r>
      <t>M</t>
    </r>
    <r>
      <rPr>
        <b/>
        <vertAlign val="subscript"/>
        <sz val="11"/>
        <color theme="1"/>
        <rFont val="Calibri"/>
        <family val="2"/>
        <charset val="238"/>
        <scheme val="minor"/>
      </rPr>
      <t>p</t>
    </r>
  </si>
  <si>
    <r>
      <t>U</t>
    </r>
    <r>
      <rPr>
        <b/>
        <vertAlign val="subscript"/>
        <sz val="11"/>
        <color theme="1"/>
        <rFont val="Calibri"/>
        <family val="2"/>
        <charset val="238"/>
        <scheme val="minor"/>
      </rPr>
      <t>p</t>
    </r>
  </si>
  <si>
    <r>
      <t>C</t>
    </r>
    <r>
      <rPr>
        <b/>
        <vertAlign val="subscript"/>
        <sz val="11"/>
        <color theme="1"/>
        <rFont val="Calibri"/>
        <family val="2"/>
        <charset val="238"/>
        <scheme val="minor"/>
      </rPr>
      <t>p</t>
    </r>
    <r>
      <rPr>
        <b/>
        <sz val="11"/>
        <color theme="1"/>
        <rFont val="Calibri"/>
        <family val="2"/>
        <charset val="238"/>
        <scheme val="minor"/>
      </rPr>
      <t xml:space="preserve"> = (A</t>
    </r>
    <r>
      <rPr>
        <b/>
        <vertAlign val="subscript"/>
        <sz val="11"/>
        <color theme="1"/>
        <rFont val="Calibri"/>
        <family val="2"/>
        <charset val="238"/>
        <scheme val="minor"/>
      </rPr>
      <t>p</t>
    </r>
    <r>
      <rPr>
        <b/>
        <sz val="11"/>
        <color theme="1"/>
        <rFont val="Calibri"/>
        <family val="2"/>
        <charset val="238"/>
        <scheme val="minor"/>
      </rPr>
      <t xml:space="preserve"> + M</t>
    </r>
    <r>
      <rPr>
        <b/>
        <vertAlign val="subscript"/>
        <sz val="11"/>
        <color theme="1"/>
        <rFont val="Calibri"/>
        <family val="2"/>
        <charset val="238"/>
        <scheme val="minor"/>
      </rPr>
      <t>p</t>
    </r>
    <r>
      <rPr>
        <b/>
        <sz val="11"/>
        <color theme="1"/>
        <rFont val="Calibri"/>
        <family val="2"/>
        <charset val="238"/>
        <scheme val="minor"/>
      </rPr>
      <t xml:space="preserve"> + U</t>
    </r>
    <r>
      <rPr>
        <b/>
        <vertAlign val="subscript"/>
        <sz val="11"/>
        <color theme="1"/>
        <rFont val="Calibri"/>
        <family val="2"/>
        <charset val="238"/>
        <scheme val="minor"/>
      </rPr>
      <t>p</t>
    </r>
    <r>
      <rPr>
        <b/>
        <sz val="11"/>
        <color theme="1"/>
        <rFont val="Calibri"/>
        <family val="2"/>
        <charset val="238"/>
        <scheme val="minor"/>
      </rPr>
      <t>) x WWKP</t>
    </r>
  </si>
  <si>
    <r>
      <t>C</t>
    </r>
    <r>
      <rPr>
        <b/>
        <vertAlign val="subscript"/>
        <sz val="11"/>
        <color theme="1"/>
        <rFont val="Calibri"/>
        <family val="2"/>
        <charset val="238"/>
        <scheme val="minor"/>
      </rPr>
      <t>p</t>
    </r>
    <r>
      <rPr>
        <b/>
        <sz val="11"/>
        <color theme="1"/>
        <rFont val="Calibri"/>
        <family val="2"/>
        <charset val="238"/>
        <scheme val="minor"/>
      </rPr>
      <t xml:space="preserve"> = (A</t>
    </r>
    <r>
      <rPr>
        <b/>
        <vertAlign val="subscript"/>
        <sz val="11"/>
        <color theme="1"/>
        <rFont val="Calibri"/>
        <family val="2"/>
        <charset val="238"/>
        <scheme val="minor"/>
      </rPr>
      <t>p</t>
    </r>
    <r>
      <rPr>
        <b/>
        <sz val="11"/>
        <color theme="1"/>
        <rFont val="Calibri"/>
        <family val="2"/>
        <charset val="238"/>
        <scheme val="minor"/>
      </rPr>
      <t xml:space="preserve"> + M</t>
    </r>
    <r>
      <rPr>
        <b/>
        <vertAlign val="subscript"/>
        <sz val="11"/>
        <color theme="1"/>
        <rFont val="Calibri"/>
        <family val="2"/>
        <charset val="238"/>
        <scheme val="minor"/>
      </rPr>
      <t>p</t>
    </r>
    <r>
      <rPr>
        <b/>
        <sz val="11"/>
        <color theme="1"/>
        <rFont val="Calibri"/>
        <family val="2"/>
        <charset val="238"/>
        <scheme val="minor"/>
      </rPr>
      <t xml:space="preserve"> + U</t>
    </r>
    <r>
      <rPr>
        <b/>
        <vertAlign val="subscript"/>
        <sz val="11"/>
        <color theme="1"/>
        <rFont val="Calibri"/>
        <family val="2"/>
        <charset val="238"/>
        <scheme val="minor"/>
      </rPr>
      <t>p</t>
    </r>
    <r>
      <rPr>
        <b/>
        <sz val="11"/>
        <color theme="1"/>
        <rFont val="Calibri"/>
        <family val="2"/>
        <charset val="238"/>
        <scheme val="minor"/>
      </rPr>
      <t>) x WWiOKP + Z</t>
    </r>
  </si>
  <si>
    <t>Cena za pomiar [zł]</t>
  </si>
  <si>
    <r>
      <t>C</t>
    </r>
    <r>
      <rPr>
        <b/>
        <vertAlign val="subscript"/>
        <sz val="11"/>
        <color theme="1"/>
        <rFont val="Calibri"/>
        <family val="2"/>
        <charset val="238"/>
        <scheme val="minor"/>
      </rPr>
      <t>h</t>
    </r>
    <r>
      <rPr>
        <b/>
        <sz val="11"/>
        <color theme="1"/>
        <rFont val="Calibri"/>
        <family val="2"/>
        <charset val="238"/>
        <scheme val="minor"/>
      </rPr>
      <t xml:space="preserve"> = A + M + U</t>
    </r>
  </si>
  <si>
    <t>Na potrzeby projektów (bez kosztów pośrednich)</t>
  </si>
  <si>
    <r>
      <t xml:space="preserve">Wartość początkowa urządzenia </t>
    </r>
    <r>
      <rPr>
        <b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. [zł]</t>
    </r>
  </si>
  <si>
    <r>
      <t xml:space="preserve">Wartość początkowa urządzenia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[zł]</t>
    </r>
  </si>
  <si>
    <t>Wartość brutto [zł]</t>
  </si>
  <si>
    <t>Zysk [zł]</t>
  </si>
  <si>
    <r>
      <t>C</t>
    </r>
    <r>
      <rPr>
        <b/>
        <vertAlign val="subscript"/>
        <sz val="11"/>
        <color theme="1"/>
        <rFont val="Calibri"/>
        <family val="2"/>
        <charset val="238"/>
        <scheme val="minor"/>
      </rPr>
      <t>p</t>
    </r>
    <r>
      <rPr>
        <b/>
        <sz val="11"/>
        <color theme="1"/>
        <rFont val="Calibri"/>
        <family val="2"/>
        <charset val="238"/>
        <scheme val="minor"/>
      </rPr>
      <t xml:space="preserve"> = A</t>
    </r>
    <r>
      <rPr>
        <b/>
        <vertAlign val="subscript"/>
        <sz val="11"/>
        <color theme="1"/>
        <rFont val="Calibri"/>
        <family val="2"/>
        <charset val="238"/>
        <scheme val="minor"/>
      </rPr>
      <t>p</t>
    </r>
    <r>
      <rPr>
        <b/>
        <sz val="11"/>
        <color theme="1"/>
        <rFont val="Calibri"/>
        <family val="2"/>
        <charset val="238"/>
        <scheme val="minor"/>
      </rPr>
      <t xml:space="preserve"> + M</t>
    </r>
    <r>
      <rPr>
        <b/>
        <vertAlign val="subscript"/>
        <sz val="11"/>
        <color theme="1"/>
        <rFont val="Calibri"/>
        <family val="2"/>
        <charset val="238"/>
        <scheme val="minor"/>
      </rPr>
      <t>p</t>
    </r>
    <r>
      <rPr>
        <b/>
        <sz val="11"/>
        <color theme="1"/>
        <rFont val="Calibri"/>
        <family val="2"/>
        <charset val="238"/>
        <scheme val="minor"/>
      </rPr>
      <t xml:space="preserve"> + U</t>
    </r>
    <r>
      <rPr>
        <b/>
        <vertAlign val="subscript"/>
        <sz val="11"/>
        <color theme="1"/>
        <rFont val="Calibri"/>
        <family val="2"/>
        <charset val="238"/>
        <scheme val="minor"/>
      </rPr>
      <t>p</t>
    </r>
  </si>
  <si>
    <t>Cena za godzinę pracy/obsługi urządzenia [zł/godz.]</t>
  </si>
  <si>
    <t>Wartość początkowa urządzenia [zł]</t>
  </si>
  <si>
    <t>Adiunkt</t>
  </si>
  <si>
    <t>Całkowity koszt pracy operatora brutto brutto [zł/godz.]</t>
  </si>
  <si>
    <t>Całkowity koszt pracy operatora brutto brutto [zł]</t>
  </si>
  <si>
    <t>Geografii i Geologii</t>
  </si>
  <si>
    <t>Asystent mgr/lek.</t>
  </si>
  <si>
    <t>Asystent</t>
  </si>
  <si>
    <t>Wydział Prawa i Administracji</t>
  </si>
  <si>
    <t>Wydział Filozoficzny</t>
  </si>
  <si>
    <t>Wydział Historyczny</t>
  </si>
  <si>
    <t>Wydział Polonistyki</t>
  </si>
  <si>
    <t>Wydział Filologiczny</t>
  </si>
  <si>
    <t>Wydział Matematyki i Informatyki</t>
  </si>
  <si>
    <t>Wydział Fizyki, Astronomii i Inf. Stosowanej</t>
  </si>
  <si>
    <t>Wydział Biologii</t>
  </si>
  <si>
    <t>Wydział Chemii</t>
  </si>
  <si>
    <t>Wydział Studiów Międzynarodowych i Politycznych</t>
  </si>
  <si>
    <t>JCET</t>
  </si>
  <si>
    <t>MCB</t>
  </si>
  <si>
    <t>Wydział Biochemii, Biofizyki i Biotechnologii</t>
  </si>
  <si>
    <t>Wydział Zarządzania i Komunikacji Społecznej</t>
  </si>
  <si>
    <t>Biologii</t>
  </si>
  <si>
    <t>Wydziały UJ CM</t>
  </si>
  <si>
    <t>Wydziały UJ</t>
  </si>
  <si>
    <t>Starszy wykładowca mgr/lek.</t>
  </si>
  <si>
    <t>Wykładowca mgr/lek.</t>
  </si>
  <si>
    <t>Asystent z dr</t>
  </si>
  <si>
    <t>Wykładowca
z dr</t>
  </si>
  <si>
    <t>Liczba godzin pracy miesięcznie:
- nauczyciel akademicki 168 godz.
- pracownik nie-akademicki 168 godz.</t>
  </si>
  <si>
    <t>Wydział Geografii i Geologii</t>
  </si>
  <si>
    <t>Profesor uczelni</t>
  </si>
  <si>
    <t>Starszy wykładowca</t>
  </si>
  <si>
    <t>Wykładowca z dr</t>
  </si>
  <si>
    <t>Wykładowca</t>
  </si>
  <si>
    <t>Instruktor</t>
  </si>
  <si>
    <t>Pracownicy niebędący nauczycielami akademickimi</t>
  </si>
  <si>
    <t>Średnia (zł)</t>
  </si>
  <si>
    <t>Średnia [zł]</t>
  </si>
  <si>
    <t>* Zgodnie z ustawą o ochronie danych osobowych w przypadkach, gdy na stanowisku jest zatrudniona jedna osoba odstąpiono od ujawnienia wynagrodzenia na wydziale</t>
  </si>
  <si>
    <t>Profesor, profesor z tytułem honorowym zwyczajnego</t>
  </si>
  <si>
    <t>---*</t>
  </si>
  <si>
    <t>Profesor</t>
  </si>
  <si>
    <t>Pracownik działalności archiwalnej</t>
  </si>
  <si>
    <t>Pracownik działalności wydawniczej i poligraficznej</t>
  </si>
  <si>
    <t>Profesor z tytułem honorowym profesora zwyczajnego</t>
  </si>
  <si>
    <t>Wskaźnik ogólnouczelnianych kosztów pośrednich</t>
  </si>
  <si>
    <t>Wskaźnik wydziałowych i ogólnouczelnianych kosztów pośrednich</t>
  </si>
  <si>
    <t>Centrum Badań Mózgu</t>
  </si>
  <si>
    <t>** Bez osób zawieszonych tj. bez osób przebywających na urlopach bezpłatnych lub wychowawczych.</t>
  </si>
  <si>
    <t xml:space="preserve">Adiunkt z hab. </t>
  </si>
  <si>
    <t>Pracownik biblioteczny i muzealny</t>
  </si>
  <si>
    <t>Lektor, instruktor</t>
  </si>
  <si>
    <t>Dotyczy wszystkich jednostek organizacyjnych UJ bez Collegium Medicum; Komunikat nr 8 Rektora Uniwersytetu Jagiellońskiego z dnia 29 maja 2026 roku</t>
  </si>
  <si>
    <t>Synchotron</t>
  </si>
  <si>
    <t>Fizyki, Astronomii i Informatyki Stosowanej</t>
  </si>
  <si>
    <t>Przeciętne wynagrodzenie zasadnicze nauczycieli akademickich na dzień 31.12.2025 (bez projektów) (w zł)**</t>
  </si>
  <si>
    <r>
      <t>Wskaźniki narzutów kosztów pośrednich za:
- 2025 rok dla pozostałych Wydziałów UJ</t>
    </r>
    <r>
      <rPr>
        <sz val="11"/>
        <color theme="0" tint="-0.1499984740745262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- 2025 rok dla Collegium Medicum</t>
    </r>
  </si>
  <si>
    <t>Wydział Lekarski</t>
  </si>
  <si>
    <t>Wydział Farmaceutyczny</t>
  </si>
  <si>
    <t>Wydział Nauk o Zdrowiu</t>
  </si>
  <si>
    <t xml:space="preserve">Jednostki  pozostałe UJ CM
(nie wchodzące  w strukturę wydziałów)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</si>
</sst>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Aptos"/>
      <family val="2"/>
    </font>
    <font>
      <b/>
      <sz val="11"/>
      <color rgb="FF00000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2" borderId="7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6" fillId="0" borderId="0" xfId="0" applyFont="1"/>
    <xf numFmtId="0" fontId="8" fillId="8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8" fillId="10" borderId="0" xfId="0" applyFont="1" applyFill="1" applyAlignment="1">
      <alignment horizontal="center" vertical="center" wrapText="1"/>
    </xf>
    <xf numFmtId="0" fontId="8" fillId="11" borderId="0" xfId="0" applyFont="1" applyFill="1" applyAlignment="1">
      <alignment horizontal="center" vertical="center" wrapText="1"/>
    </xf>
    <xf numFmtId="0" fontId="8" fillId="12" borderId="0" xfId="0" applyFont="1" applyFill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right" vertical="center"/>
    </xf>
    <xf numFmtId="0" fontId="0" fillId="0" borderId="23" xfId="0" applyBorder="1" applyAlignment="1">
      <alignment horizontal="center" vertical="center"/>
    </xf>
    <xf numFmtId="0" fontId="0" fillId="3" borderId="22" xfId="0" applyFill="1" applyBorder="1" applyAlignment="1">
      <alignment vertical="center"/>
    </xf>
    <xf numFmtId="0" fontId="0" fillId="6" borderId="22" xfId="0" applyFill="1" applyBorder="1" applyAlignment="1">
      <alignment vertical="center"/>
    </xf>
    <xf numFmtId="0" fontId="0" fillId="0" borderId="24" xfId="0" applyBorder="1" applyAlignment="1">
      <alignment vertical="center"/>
    </xf>
    <xf numFmtId="0" fontId="0" fillId="3" borderId="25" xfId="0" applyFill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4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2" fillId="0" borderId="35" xfId="0" applyFont="1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0" fontId="0" fillId="3" borderId="28" xfId="0" applyFill="1" applyBorder="1" applyAlignment="1">
      <alignment horizontal="left" vertical="center"/>
    </xf>
    <xf numFmtId="0" fontId="0" fillId="6" borderId="17" xfId="0" applyFill="1" applyBorder="1" applyAlignment="1">
      <alignment horizontal="left" vertical="center"/>
    </xf>
    <xf numFmtId="0" fontId="0" fillId="6" borderId="30" xfId="0" applyFill="1" applyBorder="1" applyAlignment="1">
      <alignment horizontal="left" vertical="center"/>
    </xf>
    <xf numFmtId="0" fontId="0" fillId="3" borderId="32" xfId="0" applyFill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0" fillId="2" borderId="10" xfId="0" applyNumberFormat="1" applyFill="1" applyBorder="1" applyAlignment="1">
      <alignment vertical="center"/>
    </xf>
    <xf numFmtId="0" fontId="6" fillId="10" borderId="36" xfId="0" applyFont="1" applyFill="1" applyBorder="1"/>
    <xf numFmtId="0" fontId="6" fillId="8" borderId="36" xfId="0" applyFont="1" applyFill="1" applyBorder="1"/>
    <xf numFmtId="0" fontId="6" fillId="9" borderId="36" xfId="0" applyFont="1" applyFill="1" applyBorder="1"/>
    <xf numFmtId="0" fontId="6" fillId="12" borderId="36" xfId="0" applyFont="1" applyFill="1" applyBorder="1"/>
    <xf numFmtId="0" fontId="6" fillId="11" borderId="36" xfId="0" applyFont="1" applyFill="1" applyBorder="1"/>
    <xf numFmtId="0" fontId="7" fillId="0" borderId="36" xfId="0" applyFont="1" applyBorder="1"/>
    <xf numFmtId="0" fontId="7" fillId="0" borderId="37" xfId="0" applyFont="1" applyBorder="1"/>
    <xf numFmtId="0" fontId="18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3" fontId="9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8" borderId="36" xfId="0" quotePrefix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6" fillId="8" borderId="36" xfId="0" applyFont="1" applyFill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6" fillId="10" borderId="36" xfId="0" applyFont="1" applyFill="1" applyBorder="1" applyAlignment="1">
      <alignment horizontal="right" vertical="center"/>
    </xf>
    <xf numFmtId="0" fontId="6" fillId="8" borderId="36" xfId="0" applyFont="1" applyFill="1" applyBorder="1" applyAlignment="1">
      <alignment horizontal="right" vertical="center"/>
    </xf>
    <xf numFmtId="0" fontId="6" fillId="12" borderId="36" xfId="0" applyFont="1" applyFill="1" applyBorder="1" applyAlignment="1">
      <alignment horizontal="right" vertical="center"/>
    </xf>
    <xf numFmtId="0" fontId="6" fillId="11" borderId="36" xfId="0" applyFont="1" applyFill="1" applyBorder="1" applyAlignment="1">
      <alignment horizontal="right" vertical="center"/>
    </xf>
    <xf numFmtId="3" fontId="12" fillId="0" borderId="0" xfId="0" applyNumberFormat="1" applyFont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6" fillId="8" borderId="36" xfId="0" quotePrefix="1" applyFont="1" applyFill="1" applyBorder="1" applyAlignment="1">
      <alignment horizontal="right"/>
    </xf>
    <xf numFmtId="0" fontId="6" fillId="10" borderId="36" xfId="0" quotePrefix="1" applyFont="1" applyFill="1" applyBorder="1" applyAlignment="1">
      <alignment horizontal="right" vertical="center"/>
    </xf>
    <xf numFmtId="0" fontId="6" fillId="11" borderId="36" xfId="0" quotePrefix="1" applyFont="1" applyFill="1" applyBorder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13" fillId="0" borderId="39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/>
    </xf>
    <xf numFmtId="0" fontId="8" fillId="7" borderId="0" xfId="0" applyFont="1" applyFill="1" applyAlignment="1">
      <alignment horizont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8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19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164" fontId="21" fillId="0" borderId="0" xfId="0" applyNumberFormat="1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9" tint="0.79998168889431442"/>
  </sheetPr>
  <dimension ref="B1:J36"/>
  <sheetViews>
    <sheetView showGridLines="0" workbookViewId="0">
      <selection activeCell="C54" sqref="C54"/>
    </sheetView>
  </sheetViews>
  <sheetFormatPr defaultColWidth="9.140625" defaultRowHeight="15" x14ac:dyDescent="0.25"/>
  <cols>
    <col min="1" max="1" width="9.140625" style="1"/>
    <col min="2" max="2" width="25.7109375" style="21" customWidth="1"/>
    <col min="3" max="3" width="25.7109375" style="2" customWidth="1"/>
    <col min="4" max="4" width="15.42578125" style="2" customWidth="1"/>
    <col min="5" max="5" width="16.85546875" style="1" bestFit="1" customWidth="1"/>
    <col min="6" max="6" width="9.140625" style="1"/>
    <col min="7" max="11" width="9.140625" style="1" customWidth="1"/>
    <col min="12" max="16384" width="9.140625" style="1"/>
  </cols>
  <sheetData>
    <row r="1" spans="2:10" ht="15.75" thickBot="1" x14ac:dyDescent="0.3"/>
    <row r="2" spans="2:10" ht="15.75" thickBot="1" x14ac:dyDescent="0.3">
      <c r="B2" s="10" t="s">
        <v>11</v>
      </c>
      <c r="C2" s="96"/>
      <c r="D2" s="97"/>
      <c r="E2" s="98"/>
      <c r="G2" s="10"/>
      <c r="H2" s="21"/>
    </row>
    <row r="3" spans="2:10" ht="15.75" thickBot="1" x14ac:dyDescent="0.3">
      <c r="H3" s="21"/>
      <c r="J3" s="2"/>
    </row>
    <row r="4" spans="2:10" x14ac:dyDescent="0.25">
      <c r="B4" s="107" t="s">
        <v>73</v>
      </c>
      <c r="C4" s="108"/>
      <c r="D4" s="37"/>
      <c r="E4" s="38"/>
    </row>
    <row r="5" spans="2:10" x14ac:dyDescent="0.25">
      <c r="B5" s="94" t="s">
        <v>1</v>
      </c>
      <c r="C5" s="95"/>
      <c r="D5" s="39"/>
      <c r="E5" s="36"/>
    </row>
    <row r="6" spans="2:10" ht="15.75" thickBot="1" x14ac:dyDescent="0.3">
      <c r="B6" s="105" t="s">
        <v>28</v>
      </c>
      <c r="C6" s="106"/>
      <c r="D6" s="7" t="s">
        <v>6</v>
      </c>
      <c r="E6" s="3" t="e">
        <f>ROUND($E$4/$E$5,2)</f>
        <v>#DIV/0!</v>
      </c>
    </row>
    <row r="7" spans="2:10" ht="15.75" thickBot="1" x14ac:dyDescent="0.3">
      <c r="H7" s="2"/>
      <c r="J7" s="2"/>
    </row>
    <row r="8" spans="2:10" x14ac:dyDescent="0.25">
      <c r="B8" s="101" t="s">
        <v>48</v>
      </c>
      <c r="C8" s="102"/>
      <c r="D8" s="31" t="s">
        <v>44</v>
      </c>
      <c r="E8" s="32" t="s">
        <v>69</v>
      </c>
      <c r="J8" s="2"/>
    </row>
    <row r="9" spans="2:10" x14ac:dyDescent="0.25">
      <c r="B9" s="103"/>
      <c r="C9" s="104"/>
      <c r="D9" s="33"/>
      <c r="E9" s="35"/>
      <c r="J9" s="2"/>
    </row>
    <row r="10" spans="2:10" x14ac:dyDescent="0.25">
      <c r="B10" s="103"/>
      <c r="C10" s="104"/>
      <c r="D10" s="33"/>
      <c r="E10" s="35"/>
      <c r="J10" s="2"/>
    </row>
    <row r="11" spans="2:10" x14ac:dyDescent="0.25">
      <c r="B11" s="103"/>
      <c r="C11" s="104"/>
      <c r="D11" s="33"/>
      <c r="E11" s="35"/>
      <c r="J11" s="2"/>
    </row>
    <row r="12" spans="2:10" x14ac:dyDescent="0.25">
      <c r="B12" s="103" t="s">
        <v>2</v>
      </c>
      <c r="C12" s="104"/>
      <c r="D12" s="34" t="s">
        <v>2</v>
      </c>
      <c r="E12" s="35"/>
      <c r="J12" s="2"/>
    </row>
    <row r="13" spans="2:10" x14ac:dyDescent="0.25">
      <c r="B13" s="94" t="s">
        <v>43</v>
      </c>
      <c r="C13" s="95"/>
      <c r="D13" s="95"/>
      <c r="E13" s="36"/>
      <c r="J13" s="2"/>
    </row>
    <row r="14" spans="2:10" ht="15.75" thickBot="1" x14ac:dyDescent="0.3">
      <c r="B14" s="105" t="s">
        <v>29</v>
      </c>
      <c r="C14" s="106"/>
      <c r="D14" s="7" t="s">
        <v>3</v>
      </c>
      <c r="E14" s="3" t="e">
        <f>ROUND(SUM(E9:E12)/$E$13,2)</f>
        <v>#DIV/0!</v>
      </c>
      <c r="J14" s="15"/>
    </row>
    <row r="15" spans="2:10" ht="15.75" thickBot="1" x14ac:dyDescent="0.3">
      <c r="C15" s="6"/>
      <c r="D15" s="15"/>
      <c r="J15" s="15"/>
    </row>
    <row r="16" spans="2:10" x14ac:dyDescent="0.25">
      <c r="B16" s="107" t="s">
        <v>42</v>
      </c>
      <c r="C16" s="108"/>
      <c r="D16" s="40"/>
      <c r="E16" s="38">
        <v>0</v>
      </c>
      <c r="G16" s="2"/>
      <c r="J16" s="2"/>
    </row>
    <row r="17" spans="2:10" ht="48" customHeight="1" x14ac:dyDescent="0.25">
      <c r="B17" s="111" t="s">
        <v>101</v>
      </c>
      <c r="C17" s="95"/>
      <c r="D17" s="41"/>
      <c r="E17" s="36"/>
      <c r="G17" s="2"/>
      <c r="J17" s="2"/>
    </row>
    <row r="18" spans="2:10" ht="15.75" thickBot="1" x14ac:dyDescent="0.3">
      <c r="B18" s="105" t="s">
        <v>75</v>
      </c>
      <c r="C18" s="106"/>
      <c r="D18" s="7" t="s">
        <v>4</v>
      </c>
      <c r="E18" s="3" t="e">
        <f>ROUND($E$16*1.2114/$E$17,2)</f>
        <v>#DIV/0!</v>
      </c>
      <c r="J18" s="15"/>
    </row>
    <row r="19" spans="2:10" ht="15.75" thickBot="1" x14ac:dyDescent="0.3">
      <c r="C19" s="1"/>
      <c r="G19" s="2"/>
      <c r="J19" s="2"/>
    </row>
    <row r="20" spans="2:10" ht="15.75" thickBot="1" x14ac:dyDescent="0.3">
      <c r="B20" s="109" t="s">
        <v>8</v>
      </c>
      <c r="C20" s="110"/>
      <c r="D20" s="8" t="s">
        <v>5</v>
      </c>
      <c r="E20" s="51" t="e">
        <f ca="1">OFFSET('Wskaźniki narzutów'!$B$3,MATCH($C$2,'Wskaźniki narzutów'!B3:B23,0)-1,1,1,1)</f>
        <v>#N/A</v>
      </c>
    </row>
    <row r="21" spans="2:10" ht="15.75" thickBot="1" x14ac:dyDescent="0.3">
      <c r="C21" s="21"/>
      <c r="G21" s="2"/>
      <c r="H21" s="2"/>
      <c r="J21" s="2"/>
    </row>
    <row r="22" spans="2:10" ht="15.75" thickBot="1" x14ac:dyDescent="0.3">
      <c r="B22" s="109" t="s">
        <v>25</v>
      </c>
      <c r="C22" s="110"/>
      <c r="D22" s="8" t="s">
        <v>14</v>
      </c>
      <c r="E22" s="4" t="e">
        <f ca="1">OFFSET('Wskaźniki narzutów'!$B$3,MATCH($C$2,'Wskaźniki narzutów'!B3:B23,0)-1,3,1,1)</f>
        <v>#N/A</v>
      </c>
      <c r="G22" s="2"/>
      <c r="H22" s="2"/>
      <c r="J22" s="2"/>
    </row>
    <row r="23" spans="2:10" ht="15.75" thickBot="1" x14ac:dyDescent="0.3">
      <c r="C23" s="21"/>
      <c r="G23" s="2"/>
      <c r="H23" s="2"/>
      <c r="J23" s="2"/>
    </row>
    <row r="24" spans="2:10" ht="15.75" thickBot="1" x14ac:dyDescent="0.3">
      <c r="B24" s="109" t="s">
        <v>30</v>
      </c>
      <c r="C24" s="110"/>
      <c r="D24" s="8" t="s">
        <v>7</v>
      </c>
      <c r="E24" s="4"/>
      <c r="G24" s="2"/>
      <c r="H24" s="2"/>
      <c r="J24" s="2"/>
    </row>
    <row r="25" spans="2:10" x14ac:dyDescent="0.25">
      <c r="C25" s="1"/>
    </row>
    <row r="26" spans="2:10" ht="15.75" thickBot="1" x14ac:dyDescent="0.3">
      <c r="B26" s="100" t="s">
        <v>66</v>
      </c>
      <c r="C26" s="100"/>
      <c r="D26" s="100"/>
      <c r="E26" s="100"/>
    </row>
    <row r="27" spans="2:10" ht="19.5" thickTop="1" thickBot="1" x14ac:dyDescent="0.3">
      <c r="B27" s="112" t="s">
        <v>72</v>
      </c>
      <c r="C27" s="113"/>
      <c r="D27" s="9" t="s">
        <v>9</v>
      </c>
      <c r="E27" s="5" t="e">
        <f>$E$6+$E$14+$E$18</f>
        <v>#DIV/0!</v>
      </c>
    </row>
    <row r="28" spans="2:10" ht="18.75" thickTop="1" x14ac:dyDescent="0.25">
      <c r="B28" s="99" t="s">
        <v>65</v>
      </c>
      <c r="C28" s="99"/>
    </row>
    <row r="29" spans="2:10" x14ac:dyDescent="0.25">
      <c r="C29" s="1"/>
    </row>
    <row r="30" spans="2:10" ht="15.75" thickBot="1" x14ac:dyDescent="0.3">
      <c r="B30" s="100" t="s">
        <v>0</v>
      </c>
      <c r="C30" s="100"/>
      <c r="D30" s="100"/>
      <c r="E30" s="100"/>
    </row>
    <row r="31" spans="2:10" ht="19.5" thickTop="1" thickBot="1" x14ac:dyDescent="0.3">
      <c r="B31" s="112" t="s">
        <v>72</v>
      </c>
      <c r="C31" s="113"/>
      <c r="D31" s="9" t="s">
        <v>9</v>
      </c>
      <c r="E31" s="5" t="e">
        <f ca="1">($E$6+$E$14+$E$18)*$E$20</f>
        <v>#DIV/0!</v>
      </c>
    </row>
    <row r="32" spans="2:10" ht="18.75" thickTop="1" x14ac:dyDescent="0.25">
      <c r="B32" s="99" t="s">
        <v>10</v>
      </c>
      <c r="C32" s="99"/>
    </row>
    <row r="34" spans="2:5" ht="15.75" thickBot="1" x14ac:dyDescent="0.3">
      <c r="B34" s="100" t="s">
        <v>26</v>
      </c>
      <c r="C34" s="100"/>
      <c r="D34" s="100"/>
      <c r="E34" s="100"/>
    </row>
    <row r="35" spans="2:5" ht="19.5" thickTop="1" thickBot="1" x14ac:dyDescent="0.3">
      <c r="B35" s="112" t="s">
        <v>72</v>
      </c>
      <c r="C35" s="113"/>
      <c r="D35" s="9" t="s">
        <v>9</v>
      </c>
      <c r="E35" s="5" t="e">
        <f ca="1">($E$6+$E$14+$E$18)*$E$22+$E$24</f>
        <v>#DIV/0!</v>
      </c>
    </row>
    <row r="36" spans="2:5" ht="18.75" thickTop="1" x14ac:dyDescent="0.25">
      <c r="B36" s="99" t="s">
        <v>27</v>
      </c>
      <c r="C36" s="99"/>
    </row>
  </sheetData>
  <mergeCells count="26">
    <mergeCell ref="B17:C17"/>
    <mergeCell ref="B35:C35"/>
    <mergeCell ref="B36:C36"/>
    <mergeCell ref="B24:C24"/>
    <mergeCell ref="B20:C20"/>
    <mergeCell ref="B31:C31"/>
    <mergeCell ref="B30:E30"/>
    <mergeCell ref="B26:E26"/>
    <mergeCell ref="B27:C27"/>
    <mergeCell ref="B28:C28"/>
    <mergeCell ref="B13:D13"/>
    <mergeCell ref="C2:E2"/>
    <mergeCell ref="B32:C32"/>
    <mergeCell ref="B34:E34"/>
    <mergeCell ref="B8:C8"/>
    <mergeCell ref="B10:C10"/>
    <mergeCell ref="B11:C11"/>
    <mergeCell ref="B12:C12"/>
    <mergeCell ref="B14:C14"/>
    <mergeCell ref="B18:C18"/>
    <mergeCell ref="B16:C16"/>
    <mergeCell ref="B22:C22"/>
    <mergeCell ref="B9:C9"/>
    <mergeCell ref="B4:C4"/>
    <mergeCell ref="B5:C5"/>
    <mergeCell ref="B6:C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'Wskaźniki narzutów'!B3:B23</xm:f>
          </x14:formula1>
          <xm:sqref>C2:E2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J41"/>
  <sheetViews>
    <sheetView showGridLines="0" topLeftCell="A8" workbookViewId="0">
      <selection activeCell="K11" sqref="K11"/>
    </sheetView>
  </sheetViews>
  <sheetFormatPr defaultColWidth="9.140625" defaultRowHeight="15" x14ac:dyDescent="0.25"/>
  <cols>
    <col min="1" max="1" width="9.140625" style="1"/>
    <col min="2" max="2" width="25.7109375" style="21" customWidth="1"/>
    <col min="3" max="3" width="25.7109375" style="2" customWidth="1"/>
    <col min="4" max="4" width="18.5703125" style="2" customWidth="1"/>
    <col min="5" max="5" width="21" style="1" customWidth="1"/>
    <col min="6" max="6" width="9.140625" style="1"/>
    <col min="7" max="11" width="9.140625" style="1" customWidth="1"/>
    <col min="12" max="16384" width="9.140625" style="1"/>
  </cols>
  <sheetData>
    <row r="1" spans="2:10" ht="15.75" thickBot="1" x14ac:dyDescent="0.3"/>
    <row r="2" spans="2:10" ht="15.75" thickBot="1" x14ac:dyDescent="0.3">
      <c r="B2" s="10" t="s">
        <v>11</v>
      </c>
      <c r="C2" s="96" t="s">
        <v>80</v>
      </c>
      <c r="D2" s="97"/>
      <c r="E2" s="98"/>
      <c r="G2" s="10"/>
      <c r="H2" s="21"/>
    </row>
    <row r="3" spans="2:10" ht="15.75" thickBot="1" x14ac:dyDescent="0.3">
      <c r="H3" s="21"/>
      <c r="J3" s="2"/>
    </row>
    <row r="4" spans="2:10" x14ac:dyDescent="0.25">
      <c r="B4" s="122" t="s">
        <v>67</v>
      </c>
      <c r="C4" s="123"/>
      <c r="D4" s="46"/>
      <c r="E4" s="28" t="s">
        <v>56</v>
      </c>
    </row>
    <row r="5" spans="2:10" x14ac:dyDescent="0.25">
      <c r="B5" s="103" t="s">
        <v>52</v>
      </c>
      <c r="C5" s="104"/>
      <c r="D5" s="47"/>
      <c r="E5" s="29"/>
    </row>
    <row r="6" spans="2:10" x14ac:dyDescent="0.25">
      <c r="B6" s="42" t="s">
        <v>54</v>
      </c>
      <c r="C6" s="43"/>
      <c r="D6" s="48"/>
      <c r="E6" s="29" t="e">
        <f>ROUND(D4/D5*D6,2)</f>
        <v>#DIV/0!</v>
      </c>
    </row>
    <row r="7" spans="2:10" x14ac:dyDescent="0.25">
      <c r="B7" s="120" t="s">
        <v>68</v>
      </c>
      <c r="C7" s="121"/>
      <c r="D7" s="49"/>
      <c r="E7" s="30"/>
      <c r="J7" s="15"/>
    </row>
    <row r="8" spans="2:10" x14ac:dyDescent="0.25">
      <c r="B8" s="103" t="s">
        <v>53</v>
      </c>
      <c r="C8" s="104"/>
      <c r="D8" s="47"/>
      <c r="E8" s="29"/>
      <c r="J8" s="15"/>
    </row>
    <row r="9" spans="2:10" x14ac:dyDescent="0.25">
      <c r="B9" s="42" t="s">
        <v>55</v>
      </c>
      <c r="C9" s="43"/>
      <c r="D9" s="48"/>
      <c r="E9" s="29" t="e">
        <f>ROUND(D7/D8*D9,2)</f>
        <v>#DIV/0!</v>
      </c>
      <c r="J9" s="15"/>
    </row>
    <row r="10" spans="2:10" x14ac:dyDescent="0.25">
      <c r="B10" s="120" t="s">
        <v>2</v>
      </c>
      <c r="C10" s="121"/>
      <c r="D10" s="49" t="s">
        <v>2</v>
      </c>
      <c r="E10" s="30"/>
      <c r="J10" s="2"/>
    </row>
    <row r="11" spans="2:10" ht="18.75" thickBot="1" x14ac:dyDescent="0.3">
      <c r="B11" s="124" t="s">
        <v>57</v>
      </c>
      <c r="C11" s="125"/>
      <c r="D11" s="44" t="s">
        <v>59</v>
      </c>
      <c r="E11" s="3" t="e">
        <f>ROUND(SUM(E6:E10),2)</f>
        <v>#DIV/0!</v>
      </c>
      <c r="H11" s="2"/>
      <c r="J11" s="2"/>
    </row>
    <row r="12" spans="2:10" ht="15.75" thickBot="1" x14ac:dyDescent="0.3">
      <c r="C12" s="21"/>
      <c r="D12" s="21"/>
      <c r="E12" s="21"/>
      <c r="H12" s="2"/>
      <c r="J12" s="2"/>
    </row>
    <row r="13" spans="2:10" x14ac:dyDescent="0.25">
      <c r="B13" s="101" t="s">
        <v>48</v>
      </c>
      <c r="C13" s="102"/>
      <c r="D13" s="31" t="s">
        <v>44</v>
      </c>
      <c r="E13" s="32" t="s">
        <v>69</v>
      </c>
      <c r="J13" s="15"/>
    </row>
    <row r="14" spans="2:10" x14ac:dyDescent="0.25">
      <c r="B14" s="103"/>
      <c r="C14" s="104"/>
      <c r="D14" s="45"/>
      <c r="E14" s="35"/>
      <c r="G14" s="2"/>
    </row>
    <row r="15" spans="2:10" x14ac:dyDescent="0.25">
      <c r="B15" s="103"/>
      <c r="C15" s="104"/>
      <c r="D15" s="45"/>
      <c r="E15" s="35"/>
      <c r="G15" s="2"/>
      <c r="J15" s="2"/>
    </row>
    <row r="16" spans="2:10" x14ac:dyDescent="0.25">
      <c r="B16" s="103"/>
      <c r="C16" s="104"/>
      <c r="D16" s="45"/>
      <c r="E16" s="35"/>
      <c r="J16" s="15"/>
    </row>
    <row r="17" spans="2:10" x14ac:dyDescent="0.25">
      <c r="B17" s="103" t="s">
        <v>2</v>
      </c>
      <c r="C17" s="104"/>
      <c r="D17" s="45" t="s">
        <v>2</v>
      </c>
      <c r="E17" s="35"/>
      <c r="G17" s="2"/>
      <c r="J17" s="2"/>
    </row>
    <row r="18" spans="2:10" ht="18.75" thickBot="1" x14ac:dyDescent="0.3">
      <c r="B18" s="105" t="s">
        <v>50</v>
      </c>
      <c r="C18" s="106"/>
      <c r="D18" s="7" t="s">
        <v>60</v>
      </c>
      <c r="E18" s="3">
        <f>ROUND(SUM(E13:E17),2)</f>
        <v>0</v>
      </c>
    </row>
    <row r="19" spans="2:10" ht="15.75" thickBot="1" x14ac:dyDescent="0.3">
      <c r="C19" s="6"/>
      <c r="D19" s="15"/>
      <c r="G19" s="2"/>
      <c r="H19" s="2"/>
      <c r="J19" s="2"/>
    </row>
    <row r="20" spans="2:10" x14ac:dyDescent="0.25">
      <c r="B20" s="107" t="s">
        <v>42</v>
      </c>
      <c r="C20" s="108"/>
      <c r="D20" s="114"/>
      <c r="E20" s="38"/>
      <c r="G20" s="2"/>
      <c r="H20" s="2"/>
      <c r="J20" s="2"/>
    </row>
    <row r="21" spans="2:10" ht="49.5" customHeight="1" x14ac:dyDescent="0.25">
      <c r="B21" s="111" t="s">
        <v>101</v>
      </c>
      <c r="C21" s="115"/>
      <c r="D21" s="116"/>
      <c r="E21" s="36"/>
      <c r="G21" s="2"/>
      <c r="H21" s="2"/>
      <c r="J21" s="2"/>
    </row>
    <row r="22" spans="2:10" x14ac:dyDescent="0.25">
      <c r="B22" s="117" t="s">
        <v>58</v>
      </c>
      <c r="C22" s="118"/>
      <c r="D22" s="119"/>
      <c r="E22" s="36"/>
      <c r="J22" s="2"/>
    </row>
    <row r="23" spans="2:10" ht="18.75" thickBot="1" x14ac:dyDescent="0.3">
      <c r="B23" s="105" t="s">
        <v>76</v>
      </c>
      <c r="C23" s="106"/>
      <c r="D23" s="7" t="s">
        <v>61</v>
      </c>
      <c r="E23" s="3" t="e">
        <f>ROUND($E$20*1.2114/$E$21*$E$22,2)</f>
        <v>#DIV/0!</v>
      </c>
      <c r="G23" s="2"/>
      <c r="H23" s="2"/>
      <c r="J23" s="2"/>
    </row>
    <row r="24" spans="2:10" ht="15.75" thickBot="1" x14ac:dyDescent="0.3">
      <c r="C24" s="1"/>
    </row>
    <row r="25" spans="2:10" ht="15.75" thickBot="1" x14ac:dyDescent="0.3">
      <c r="B25" s="109" t="s">
        <v>8</v>
      </c>
      <c r="C25" s="110"/>
      <c r="D25" s="8" t="s">
        <v>5</v>
      </c>
      <c r="E25" s="4">
        <f ca="1">OFFSET('Wskaźniki narzutów'!$B$3,MATCH($C$2,'Wskaźniki narzutów'!B3:B23,0)-1,1,1,1)</f>
        <v>1.2987</v>
      </c>
    </row>
    <row r="26" spans="2:10" ht="15.75" thickBot="1" x14ac:dyDescent="0.3">
      <c r="C26" s="21"/>
    </row>
    <row r="27" spans="2:10" ht="15.75" thickBot="1" x14ac:dyDescent="0.3">
      <c r="B27" s="109" t="s">
        <v>25</v>
      </c>
      <c r="C27" s="110"/>
      <c r="D27" s="8" t="s">
        <v>14</v>
      </c>
      <c r="E27" s="4">
        <f ca="1">OFFSET('Wskaźniki narzutów'!$B$3,MATCH($C$2,'Wskaźniki narzutów'!B3:B23,0)-1,3,1,1)</f>
        <v>1.4689000000000001</v>
      </c>
    </row>
    <row r="28" spans="2:10" ht="15.75" thickBot="1" x14ac:dyDescent="0.3">
      <c r="C28" s="21"/>
    </row>
    <row r="29" spans="2:10" ht="15.75" thickBot="1" x14ac:dyDescent="0.3">
      <c r="B29" s="109" t="s">
        <v>70</v>
      </c>
      <c r="C29" s="110"/>
      <c r="D29" s="8" t="s">
        <v>7</v>
      </c>
      <c r="E29" s="4"/>
    </row>
    <row r="30" spans="2:10" x14ac:dyDescent="0.25">
      <c r="C30" s="1"/>
    </row>
    <row r="31" spans="2:10" ht="15.75" thickBot="1" x14ac:dyDescent="0.3">
      <c r="B31" s="100" t="s">
        <v>66</v>
      </c>
      <c r="C31" s="100"/>
      <c r="D31" s="100"/>
      <c r="E31" s="100"/>
    </row>
    <row r="32" spans="2:10" ht="19.5" thickTop="1" thickBot="1" x14ac:dyDescent="0.3">
      <c r="B32" s="112" t="s">
        <v>64</v>
      </c>
      <c r="C32" s="113"/>
      <c r="D32" s="9" t="s">
        <v>51</v>
      </c>
      <c r="E32" s="5" t="e">
        <f>$E$11+$E$18+$E$23</f>
        <v>#DIV/0!</v>
      </c>
    </row>
    <row r="33" spans="2:5" ht="18.75" thickTop="1" x14ac:dyDescent="0.25">
      <c r="B33" s="99" t="s">
        <v>71</v>
      </c>
      <c r="C33" s="99"/>
    </row>
    <row r="34" spans="2:5" x14ac:dyDescent="0.25">
      <c r="B34" s="10"/>
      <c r="C34" s="10"/>
    </row>
    <row r="35" spans="2:5" ht="15.75" thickBot="1" x14ac:dyDescent="0.3">
      <c r="B35" s="100" t="s">
        <v>0</v>
      </c>
      <c r="C35" s="100"/>
      <c r="D35" s="100"/>
      <c r="E35" s="100"/>
    </row>
    <row r="36" spans="2:5" ht="19.5" thickTop="1" thickBot="1" x14ac:dyDescent="0.3">
      <c r="B36" s="112" t="s">
        <v>64</v>
      </c>
      <c r="C36" s="113"/>
      <c r="D36" s="9" t="s">
        <v>51</v>
      </c>
      <c r="E36" s="5" t="e">
        <f ca="1">($E$11+$E$18+$E$23)*$E$25</f>
        <v>#DIV/0!</v>
      </c>
    </row>
    <row r="37" spans="2:5" ht="18.75" thickTop="1" x14ac:dyDescent="0.25">
      <c r="B37" s="99" t="s">
        <v>62</v>
      </c>
      <c r="C37" s="99"/>
    </row>
    <row r="39" spans="2:5" ht="15.75" thickBot="1" x14ac:dyDescent="0.3">
      <c r="B39" s="100" t="s">
        <v>26</v>
      </c>
      <c r="C39" s="100"/>
      <c r="D39" s="100"/>
      <c r="E39" s="100"/>
    </row>
    <row r="40" spans="2:5" ht="19.5" thickTop="1" thickBot="1" x14ac:dyDescent="0.3">
      <c r="B40" s="112" t="s">
        <v>64</v>
      </c>
      <c r="C40" s="113"/>
      <c r="D40" s="9" t="s">
        <v>51</v>
      </c>
      <c r="E40" s="5" t="e">
        <f ca="1">($E$11+$E$18+$E$23)*$E$27+$E$29</f>
        <v>#DIV/0!</v>
      </c>
    </row>
    <row r="41" spans="2:5" ht="18.75" thickTop="1" x14ac:dyDescent="0.25">
      <c r="B41" s="99" t="s">
        <v>63</v>
      </c>
      <c r="C41" s="99"/>
    </row>
  </sheetData>
  <mergeCells count="29">
    <mergeCell ref="B14:C14"/>
    <mergeCell ref="B23:C23"/>
    <mergeCell ref="B25:C25"/>
    <mergeCell ref="B27:C27"/>
    <mergeCell ref="C2:E2"/>
    <mergeCell ref="B13:C13"/>
    <mergeCell ref="B7:C7"/>
    <mergeCell ref="B8:C8"/>
    <mergeCell ref="B10:C10"/>
    <mergeCell ref="B4:C4"/>
    <mergeCell ref="B5:C5"/>
    <mergeCell ref="B11:C11"/>
    <mergeCell ref="B35:E35"/>
    <mergeCell ref="B15:C15"/>
    <mergeCell ref="B16:C16"/>
    <mergeCell ref="B17:C17"/>
    <mergeCell ref="B18:C18"/>
    <mergeCell ref="B29:C29"/>
    <mergeCell ref="B31:E31"/>
    <mergeCell ref="B32:C32"/>
    <mergeCell ref="B33:C33"/>
    <mergeCell ref="B20:D20"/>
    <mergeCell ref="B21:D21"/>
    <mergeCell ref="B22:D22"/>
    <mergeCell ref="B36:C36"/>
    <mergeCell ref="B37:C37"/>
    <mergeCell ref="B39:E39"/>
    <mergeCell ref="B40:C40"/>
    <mergeCell ref="B41:C4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'Wskaźniki narzutów'!B3:B23</xm:f>
          </x14:formula1>
          <xm:sqref>C2:E2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tabColor theme="9" tint="0.39997558519241921"/>
  </sheetPr>
  <dimension ref="B1:E32"/>
  <sheetViews>
    <sheetView tabSelected="1" zoomScale="120" zoomScaleNormal="120" workbookViewId="0">
      <selection activeCell="E24" sqref="E24"/>
    </sheetView>
  </sheetViews>
  <sheetFormatPr defaultRowHeight="15" x14ac:dyDescent="0.25"/>
  <cols>
    <col min="2" max="2" width="44.85546875" customWidth="1"/>
    <col min="3" max="5" width="21.42578125" customWidth="1"/>
  </cols>
  <sheetData>
    <row r="1" spans="2:5" ht="60" x14ac:dyDescent="0.25">
      <c r="B1" s="50" t="s">
        <v>129</v>
      </c>
      <c r="C1" s="13" t="s">
        <v>8</v>
      </c>
      <c r="D1" s="13" t="s">
        <v>118</v>
      </c>
      <c r="E1" s="13" t="s">
        <v>119</v>
      </c>
    </row>
    <row r="2" spans="2:5" ht="22.5" customHeight="1" x14ac:dyDescent="0.25">
      <c r="B2" s="12" t="s">
        <v>12</v>
      </c>
      <c r="C2" s="10" t="s">
        <v>5</v>
      </c>
      <c r="D2" s="10" t="s">
        <v>13</v>
      </c>
      <c r="E2" s="10" t="s">
        <v>14</v>
      </c>
    </row>
    <row r="3" spans="2:5" ht="22.5" customHeight="1" x14ac:dyDescent="0.25">
      <c r="B3" s="14" t="s">
        <v>80</v>
      </c>
      <c r="C3" s="11">
        <v>1.2987</v>
      </c>
      <c r="D3" s="6">
        <v>1.1701999999999999</v>
      </c>
      <c r="E3" s="11">
        <v>1.4689000000000001</v>
      </c>
    </row>
    <row r="4" spans="2:5" ht="22.5" customHeight="1" x14ac:dyDescent="0.25">
      <c r="B4" s="14" t="s">
        <v>81</v>
      </c>
      <c r="C4" s="11">
        <v>1.2757000000000001</v>
      </c>
      <c r="D4" s="6">
        <v>1.1701999999999999</v>
      </c>
      <c r="E4" s="11">
        <v>1.4459</v>
      </c>
    </row>
    <row r="5" spans="2:5" ht="22.5" customHeight="1" x14ac:dyDescent="0.25">
      <c r="B5" s="14" t="s">
        <v>82</v>
      </c>
      <c r="C5" s="11">
        <v>1.3312999999999999</v>
      </c>
      <c r="D5" s="6">
        <v>1.1701999999999999</v>
      </c>
      <c r="E5" s="11">
        <v>1.5015000000000001</v>
      </c>
    </row>
    <row r="6" spans="2:5" ht="22.5" customHeight="1" x14ac:dyDescent="0.25">
      <c r="B6" s="14" t="s">
        <v>83</v>
      </c>
      <c r="C6" s="11">
        <v>1.2446999999999999</v>
      </c>
      <c r="D6" s="6">
        <v>1.1701999999999999</v>
      </c>
      <c r="E6" s="11">
        <v>1.4149</v>
      </c>
    </row>
    <row r="7" spans="2:5" ht="22.5" customHeight="1" x14ac:dyDescent="0.25">
      <c r="B7" s="14" t="s">
        <v>84</v>
      </c>
      <c r="C7" s="11">
        <v>1.1812</v>
      </c>
      <c r="D7" s="6">
        <v>1.1701999999999999</v>
      </c>
      <c r="E7" s="11">
        <v>1.3513999999999999</v>
      </c>
    </row>
    <row r="8" spans="2:5" ht="22.5" customHeight="1" x14ac:dyDescent="0.25">
      <c r="B8" s="14" t="s">
        <v>85</v>
      </c>
      <c r="C8" s="11">
        <v>1.3480000000000001</v>
      </c>
      <c r="D8" s="6">
        <v>1.1701999999999999</v>
      </c>
      <c r="E8" s="11">
        <v>1.5182</v>
      </c>
    </row>
    <row r="9" spans="2:5" ht="22.5" customHeight="1" x14ac:dyDescent="0.25">
      <c r="B9" s="14" t="s">
        <v>86</v>
      </c>
      <c r="C9" s="11">
        <v>1.3022</v>
      </c>
      <c r="D9" s="6">
        <v>1.1701999999999999</v>
      </c>
      <c r="E9" s="11">
        <v>1.4723999999999999</v>
      </c>
    </row>
    <row r="10" spans="2:5" ht="22.5" customHeight="1" x14ac:dyDescent="0.25">
      <c r="B10" s="14" t="s">
        <v>87</v>
      </c>
      <c r="C10" s="11">
        <v>1.4137</v>
      </c>
      <c r="D10" s="6">
        <v>1.1701999999999999</v>
      </c>
      <c r="E10" s="11">
        <v>1.5839000000000001</v>
      </c>
    </row>
    <row r="11" spans="2:5" ht="22.5" customHeight="1" x14ac:dyDescent="0.25">
      <c r="B11" s="14" t="s">
        <v>102</v>
      </c>
      <c r="C11" s="11">
        <v>1.3154999999999999</v>
      </c>
      <c r="D11" s="6">
        <v>1.1701999999999999</v>
      </c>
      <c r="E11" s="11">
        <v>1.4857</v>
      </c>
    </row>
    <row r="12" spans="2:5" ht="22.5" customHeight="1" x14ac:dyDescent="0.25">
      <c r="B12" s="14" t="s">
        <v>92</v>
      </c>
      <c r="C12" s="11">
        <v>1.1924999999999999</v>
      </c>
      <c r="D12" s="6">
        <v>1.1701999999999999</v>
      </c>
      <c r="E12" s="11">
        <v>1.3627</v>
      </c>
    </row>
    <row r="13" spans="2:5" ht="22.5" customHeight="1" x14ac:dyDescent="0.25">
      <c r="B13" s="14" t="s">
        <v>88</v>
      </c>
      <c r="C13" s="11">
        <v>1.2321</v>
      </c>
      <c r="D13" s="6">
        <v>1.1701999999999999</v>
      </c>
      <c r="E13" s="11">
        <v>1.4023000000000001</v>
      </c>
    </row>
    <row r="14" spans="2:5" ht="22.5" customHeight="1" x14ac:dyDescent="0.25">
      <c r="B14" s="14" t="s">
        <v>93</v>
      </c>
      <c r="C14" s="11">
        <v>1.3771</v>
      </c>
      <c r="D14" s="6">
        <v>1.1701999999999999</v>
      </c>
      <c r="E14" s="11">
        <v>1.5472999999999999</v>
      </c>
    </row>
    <row r="15" spans="2:5" ht="22.5" customHeight="1" x14ac:dyDescent="0.25">
      <c r="B15" s="14" t="s">
        <v>89</v>
      </c>
      <c r="C15" s="11">
        <v>1.2344999999999999</v>
      </c>
      <c r="D15" s="6">
        <v>1.1701999999999999</v>
      </c>
      <c r="E15" s="11">
        <v>1.4047000000000001</v>
      </c>
    </row>
    <row r="16" spans="2:5" ht="22.5" customHeight="1" x14ac:dyDescent="0.25">
      <c r="B16" s="14" t="s">
        <v>90</v>
      </c>
      <c r="C16" s="11">
        <v>1.2815000000000001</v>
      </c>
      <c r="D16" s="6">
        <v>1.1701999999999999</v>
      </c>
      <c r="E16" s="11">
        <v>1.4517</v>
      </c>
    </row>
    <row r="17" spans="2:5" ht="22.5" customHeight="1" x14ac:dyDescent="0.25">
      <c r="B17" s="14" t="s">
        <v>126</v>
      </c>
      <c r="C17" s="11">
        <v>1.2815000000000001</v>
      </c>
      <c r="D17" s="6">
        <v>1.1701999999999999</v>
      </c>
      <c r="E17" s="11">
        <v>1.4517</v>
      </c>
    </row>
    <row r="18" spans="2:5" ht="22.5" customHeight="1" x14ac:dyDescent="0.25">
      <c r="B18" s="14" t="s">
        <v>91</v>
      </c>
      <c r="C18" s="11">
        <v>1.4408000000000001</v>
      </c>
      <c r="D18" s="6">
        <v>1.1701999999999999</v>
      </c>
      <c r="E18" s="11">
        <v>1.611</v>
      </c>
    </row>
    <row r="19" spans="2:5" ht="22.5" customHeight="1" x14ac:dyDescent="0.25">
      <c r="B19" s="14" t="s">
        <v>120</v>
      </c>
      <c r="C19" s="11">
        <v>1.3239000000000001</v>
      </c>
      <c r="D19" s="6">
        <v>1.1701999999999999</v>
      </c>
      <c r="E19" s="11">
        <v>1.4941</v>
      </c>
    </row>
    <row r="20" spans="2:5" ht="22.5" customHeight="1" x14ac:dyDescent="0.25">
      <c r="B20" s="59" t="s">
        <v>130</v>
      </c>
      <c r="C20" s="126">
        <v>1.1200000000000001</v>
      </c>
      <c r="D20" s="6">
        <v>1.2457</v>
      </c>
      <c r="E20" s="85">
        <v>1.3656999999999999</v>
      </c>
    </row>
    <row r="21" spans="2:5" ht="22.5" customHeight="1" x14ac:dyDescent="0.25">
      <c r="B21" s="59" t="s">
        <v>131</v>
      </c>
      <c r="C21" s="126">
        <v>1.3285</v>
      </c>
      <c r="D21" s="6">
        <v>1.1598999999999999</v>
      </c>
      <c r="E21" s="85">
        <v>1.4883999999999999</v>
      </c>
    </row>
    <row r="22" spans="2:5" ht="23.25" customHeight="1" x14ac:dyDescent="0.25">
      <c r="B22" s="59" t="s">
        <v>132</v>
      </c>
      <c r="C22" s="85">
        <v>1.1188</v>
      </c>
      <c r="D22" s="6">
        <v>1.1594</v>
      </c>
      <c r="E22" s="85">
        <v>1.2782</v>
      </c>
    </row>
    <row r="23" spans="2:5" ht="30" x14ac:dyDescent="0.25">
      <c r="B23" s="84" t="s">
        <v>133</v>
      </c>
      <c r="C23" s="85">
        <v>1.1538999999999999</v>
      </c>
      <c r="D23" s="6">
        <v>1.2138</v>
      </c>
      <c r="E23" s="85">
        <v>1.3676999999999999</v>
      </c>
    </row>
    <row r="27" spans="2:5" x14ac:dyDescent="0.25">
      <c r="B27" s="86"/>
      <c r="C27" s="87"/>
      <c r="D27" s="87"/>
      <c r="E27" s="87"/>
    </row>
    <row r="28" spans="2:5" x14ac:dyDescent="0.25">
      <c r="B28" s="86"/>
      <c r="C28" s="88"/>
      <c r="D28" s="88"/>
      <c r="E28" s="88"/>
    </row>
    <row r="29" spans="2:5" x14ac:dyDescent="0.25">
      <c r="B29" s="86"/>
      <c r="C29" s="88"/>
      <c r="D29" s="88"/>
      <c r="E29" s="88"/>
    </row>
    <row r="30" spans="2:5" x14ac:dyDescent="0.25">
      <c r="B30" s="86"/>
      <c r="C30" s="88"/>
      <c r="D30" s="88"/>
      <c r="E30" s="88"/>
    </row>
    <row r="31" spans="2:5" x14ac:dyDescent="0.25">
      <c r="B31" s="87"/>
      <c r="C31" s="88"/>
      <c r="D31" s="88"/>
      <c r="E31" s="88"/>
    </row>
    <row r="32" spans="2:5" ht="15.75" x14ac:dyDescent="0.25">
      <c r="B32" s="89"/>
    </row>
  </sheetData>
  <sortState xmlns:xlrd2="http://schemas.microsoft.com/office/spreadsheetml/2017/richdata2" ref="B3:E17">
    <sortCondition ref="B3:B17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tabColor theme="9" tint="-0.249977111117893"/>
  </sheetPr>
  <dimension ref="B1:O26"/>
  <sheetViews>
    <sheetView zoomScale="150" zoomScaleNormal="150" workbookViewId="0">
      <selection activeCell="B1" sqref="B1:G1"/>
    </sheetView>
  </sheetViews>
  <sheetFormatPr defaultColWidth="9.140625" defaultRowHeight="12.75" x14ac:dyDescent="0.2"/>
  <cols>
    <col min="1" max="1" width="4.28515625" style="16" customWidth="1"/>
    <col min="2" max="2" width="35.42578125" style="16" customWidth="1"/>
    <col min="3" max="7" width="12.7109375" style="16" customWidth="1"/>
    <col min="8" max="8" width="12.7109375" style="71" customWidth="1"/>
    <col min="9" max="10" width="12.7109375" style="73" customWidth="1"/>
    <col min="11" max="11" width="12.7109375" style="16" customWidth="1"/>
    <col min="12" max="13" width="12.7109375" style="73" customWidth="1"/>
    <col min="14" max="14" width="9.140625" style="16"/>
    <col min="15" max="15" width="15.42578125" style="16" customWidth="1"/>
    <col min="16" max="16384" width="9.140625" style="16"/>
  </cols>
  <sheetData>
    <row r="1" spans="2:15" x14ac:dyDescent="0.2">
      <c r="B1" s="90" t="s">
        <v>128</v>
      </c>
      <c r="C1" s="90"/>
      <c r="D1" s="90"/>
      <c r="E1" s="90"/>
      <c r="F1" s="90"/>
      <c r="G1" s="90"/>
    </row>
    <row r="2" spans="2:15" x14ac:dyDescent="0.2">
      <c r="B2" s="22"/>
      <c r="C2" s="93" t="s">
        <v>49</v>
      </c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2:15" s="17" customFormat="1" ht="87.75" customHeight="1" x14ac:dyDescent="0.2">
      <c r="B3" s="19" t="s">
        <v>12</v>
      </c>
      <c r="C3" s="25" t="s">
        <v>112</v>
      </c>
      <c r="D3" s="23" t="s">
        <v>103</v>
      </c>
      <c r="E3" s="24" t="s">
        <v>122</v>
      </c>
      <c r="F3" s="27" t="s">
        <v>31</v>
      </c>
      <c r="G3" s="26" t="s">
        <v>32</v>
      </c>
      <c r="H3" s="23" t="s">
        <v>97</v>
      </c>
      <c r="I3" s="25" t="s">
        <v>100</v>
      </c>
      <c r="J3" s="23" t="s">
        <v>98</v>
      </c>
      <c r="K3" s="24" t="s">
        <v>99</v>
      </c>
      <c r="L3" s="27" t="s">
        <v>78</v>
      </c>
      <c r="M3" s="26" t="s">
        <v>124</v>
      </c>
    </row>
    <row r="4" spans="2:15" s="17" customFormat="1" x14ac:dyDescent="0.2">
      <c r="B4" s="91" t="s">
        <v>96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2:15" x14ac:dyDescent="0.2">
      <c r="B5" s="58" t="s">
        <v>15</v>
      </c>
      <c r="C5" s="52">
        <v>14703</v>
      </c>
      <c r="D5" s="53">
        <v>11037</v>
      </c>
      <c r="E5" s="54">
        <v>10164</v>
      </c>
      <c r="F5" s="55">
        <v>8608</v>
      </c>
      <c r="G5" s="56">
        <v>8643</v>
      </c>
      <c r="H5" s="81">
        <v>7305</v>
      </c>
      <c r="I5" s="74"/>
      <c r="J5" s="75"/>
      <c r="K5" s="54">
        <v>7109</v>
      </c>
      <c r="L5" s="76">
        <v>6440</v>
      </c>
      <c r="M5" s="83"/>
      <c r="O5" s="62"/>
    </row>
    <row r="6" spans="2:15" x14ac:dyDescent="0.2">
      <c r="B6" s="58" t="s">
        <v>16</v>
      </c>
      <c r="C6" s="52">
        <v>13513</v>
      </c>
      <c r="D6" s="53">
        <v>10962</v>
      </c>
      <c r="E6" s="54">
        <v>9654</v>
      </c>
      <c r="F6" s="55">
        <v>8651</v>
      </c>
      <c r="G6" s="56"/>
      <c r="H6" s="72"/>
      <c r="I6" s="74"/>
      <c r="J6" s="70" t="s">
        <v>113</v>
      </c>
      <c r="K6" s="54">
        <v>7043</v>
      </c>
      <c r="L6" s="76">
        <v>6451</v>
      </c>
      <c r="M6" s="77">
        <v>6300</v>
      </c>
      <c r="O6" s="62"/>
    </row>
    <row r="7" spans="2:15" x14ac:dyDescent="0.2">
      <c r="B7" s="58" t="s">
        <v>17</v>
      </c>
      <c r="C7" s="52">
        <v>12200</v>
      </c>
      <c r="D7" s="53">
        <v>10118</v>
      </c>
      <c r="E7" s="54">
        <v>9345</v>
      </c>
      <c r="F7" s="55">
        <v>8430</v>
      </c>
      <c r="G7" s="56"/>
      <c r="H7" s="81"/>
      <c r="I7" s="82"/>
      <c r="J7" s="75"/>
      <c r="K7" s="54">
        <v>7036</v>
      </c>
      <c r="L7" s="76">
        <v>6678</v>
      </c>
      <c r="M7" s="77"/>
      <c r="O7" s="62"/>
    </row>
    <row r="8" spans="2:15" x14ac:dyDescent="0.2">
      <c r="B8" s="58" t="s">
        <v>19</v>
      </c>
      <c r="C8" s="52">
        <v>13260</v>
      </c>
      <c r="D8" s="53">
        <v>10199</v>
      </c>
      <c r="E8" s="54">
        <v>9399</v>
      </c>
      <c r="F8" s="55">
        <v>8659</v>
      </c>
      <c r="G8" s="56">
        <v>8643</v>
      </c>
      <c r="H8" s="81">
        <v>6920</v>
      </c>
      <c r="I8" s="74">
        <v>6573</v>
      </c>
      <c r="J8" s="75">
        <v>6445</v>
      </c>
      <c r="K8" s="54">
        <v>7046</v>
      </c>
      <c r="L8" s="76">
        <v>6519</v>
      </c>
      <c r="M8" s="83">
        <v>6301</v>
      </c>
      <c r="O8" s="62"/>
    </row>
    <row r="9" spans="2:15" x14ac:dyDescent="0.2">
      <c r="B9" s="58" t="s">
        <v>18</v>
      </c>
      <c r="C9" s="52">
        <v>13342</v>
      </c>
      <c r="D9" s="53">
        <v>10166</v>
      </c>
      <c r="E9" s="54">
        <v>9420</v>
      </c>
      <c r="F9" s="55">
        <v>8667</v>
      </c>
      <c r="G9" s="56"/>
      <c r="H9" s="72" t="s">
        <v>113</v>
      </c>
      <c r="I9" s="74"/>
      <c r="J9" s="70">
        <v>6420</v>
      </c>
      <c r="K9" s="54">
        <v>7003</v>
      </c>
      <c r="L9" s="76">
        <v>6530</v>
      </c>
      <c r="M9" s="77"/>
      <c r="O9" s="62"/>
    </row>
    <row r="10" spans="2:15" x14ac:dyDescent="0.2">
      <c r="B10" s="58" t="s">
        <v>20</v>
      </c>
      <c r="C10" s="52">
        <v>13731</v>
      </c>
      <c r="D10" s="53">
        <v>11200</v>
      </c>
      <c r="E10" s="54">
        <v>9730</v>
      </c>
      <c r="F10" s="55">
        <v>8675</v>
      </c>
      <c r="G10" s="56">
        <v>8767</v>
      </c>
      <c r="H10" s="81"/>
      <c r="I10" s="82"/>
      <c r="J10" s="75"/>
      <c r="K10" s="54">
        <v>7092</v>
      </c>
      <c r="L10" s="76">
        <v>7273</v>
      </c>
      <c r="M10" s="77"/>
      <c r="O10" s="62"/>
    </row>
    <row r="11" spans="2:15" x14ac:dyDescent="0.2">
      <c r="B11" s="58" t="s">
        <v>127</v>
      </c>
      <c r="C11" s="52">
        <v>13032</v>
      </c>
      <c r="D11" s="53">
        <v>10683</v>
      </c>
      <c r="E11" s="54">
        <v>9527</v>
      </c>
      <c r="F11" s="55">
        <v>8588</v>
      </c>
      <c r="G11" s="56" t="s">
        <v>113</v>
      </c>
      <c r="H11" s="81"/>
      <c r="I11" s="74"/>
      <c r="J11" s="75"/>
      <c r="K11" s="54">
        <v>7461</v>
      </c>
      <c r="L11" s="76">
        <v>6673</v>
      </c>
      <c r="M11" s="83"/>
      <c r="O11" s="62"/>
    </row>
    <row r="12" spans="2:15" x14ac:dyDescent="0.2">
      <c r="B12" s="58" t="s">
        <v>94</v>
      </c>
      <c r="C12" s="52">
        <v>12892</v>
      </c>
      <c r="D12" s="53">
        <v>10130</v>
      </c>
      <c r="E12" s="54">
        <v>9258</v>
      </c>
      <c r="F12" s="55">
        <v>8555</v>
      </c>
      <c r="G12" s="56" t="s">
        <v>113</v>
      </c>
      <c r="H12" s="72"/>
      <c r="I12" s="74"/>
      <c r="J12" s="70"/>
      <c r="K12" s="54">
        <v>7399</v>
      </c>
      <c r="L12" s="76">
        <v>7060</v>
      </c>
      <c r="M12" s="77"/>
      <c r="O12" s="62"/>
    </row>
    <row r="13" spans="2:15" x14ac:dyDescent="0.2">
      <c r="B13" s="58" t="s">
        <v>22</v>
      </c>
      <c r="C13" s="52">
        <v>13483</v>
      </c>
      <c r="D13" s="53">
        <v>10215</v>
      </c>
      <c r="E13" s="54">
        <v>9407</v>
      </c>
      <c r="F13" s="55">
        <v>8665</v>
      </c>
      <c r="G13" s="56">
        <v>8645</v>
      </c>
      <c r="H13" s="81"/>
      <c r="I13" s="82"/>
      <c r="J13" s="75"/>
      <c r="K13" s="54">
        <v>6870</v>
      </c>
      <c r="L13" s="76">
        <v>7167</v>
      </c>
      <c r="M13" s="77"/>
      <c r="O13" s="62"/>
    </row>
    <row r="14" spans="2:15" x14ac:dyDescent="0.2">
      <c r="B14" s="58" t="s">
        <v>23</v>
      </c>
      <c r="C14" s="52">
        <v>14738</v>
      </c>
      <c r="D14" s="53">
        <v>10419</v>
      </c>
      <c r="E14" s="54">
        <v>9512</v>
      </c>
      <c r="F14" s="55">
        <v>8581</v>
      </c>
      <c r="G14" s="56">
        <v>8534</v>
      </c>
      <c r="H14" s="81">
        <v>6856</v>
      </c>
      <c r="I14" s="74"/>
      <c r="J14" s="75"/>
      <c r="K14" s="54">
        <v>7455</v>
      </c>
      <c r="L14" s="76">
        <v>6809</v>
      </c>
      <c r="M14" s="83"/>
      <c r="O14" s="62"/>
    </row>
    <row r="15" spans="2:15" x14ac:dyDescent="0.2">
      <c r="B15" s="58" t="s">
        <v>24</v>
      </c>
      <c r="C15" s="52">
        <v>13879</v>
      </c>
      <c r="D15" s="53">
        <v>10374</v>
      </c>
      <c r="E15" s="54">
        <v>9614</v>
      </c>
      <c r="F15" s="55">
        <v>8721</v>
      </c>
      <c r="G15" s="56">
        <v>8643</v>
      </c>
      <c r="H15" s="72">
        <v>6804</v>
      </c>
      <c r="I15" s="74" t="s">
        <v>113</v>
      </c>
      <c r="J15" s="70" t="s">
        <v>113</v>
      </c>
      <c r="K15" s="54">
        <v>7060</v>
      </c>
      <c r="L15" s="76">
        <v>6530</v>
      </c>
      <c r="M15" s="77">
        <v>6300</v>
      </c>
      <c r="O15" s="62"/>
    </row>
    <row r="16" spans="2:15" x14ac:dyDescent="0.2">
      <c r="B16" s="57" t="s">
        <v>21</v>
      </c>
      <c r="C16" s="52">
        <v>13098</v>
      </c>
      <c r="D16" s="53">
        <v>10275</v>
      </c>
      <c r="E16" s="54">
        <v>9803</v>
      </c>
      <c r="F16" s="55">
        <v>8677</v>
      </c>
      <c r="G16" s="56"/>
      <c r="H16" s="81"/>
      <c r="I16" s="82"/>
      <c r="J16" s="75"/>
      <c r="K16" s="54">
        <v>7122</v>
      </c>
      <c r="L16" s="76">
        <v>6532</v>
      </c>
      <c r="M16" s="77"/>
      <c r="O16" s="62"/>
    </row>
    <row r="17" spans="2:15" x14ac:dyDescent="0.2">
      <c r="B17" s="57" t="s">
        <v>77</v>
      </c>
      <c r="C17" s="52">
        <v>13670</v>
      </c>
      <c r="D17" s="53">
        <v>10294</v>
      </c>
      <c r="E17" s="54">
        <v>9635</v>
      </c>
      <c r="F17" s="55">
        <v>8583</v>
      </c>
      <c r="G17" s="56" t="s">
        <v>113</v>
      </c>
      <c r="H17" s="81"/>
      <c r="I17" s="74"/>
      <c r="J17" s="75"/>
      <c r="K17" s="54">
        <v>7060</v>
      </c>
      <c r="L17" s="76">
        <v>6665</v>
      </c>
      <c r="M17" s="83"/>
      <c r="O17" s="62"/>
    </row>
    <row r="18" spans="2:15" x14ac:dyDescent="0.2">
      <c r="B18" s="92" t="s">
        <v>95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</row>
    <row r="19" spans="2:15" x14ac:dyDescent="0.2">
      <c r="B19" s="57" t="s">
        <v>46</v>
      </c>
      <c r="C19" s="52">
        <v>12275</v>
      </c>
      <c r="D19" s="53">
        <v>9950</v>
      </c>
      <c r="E19" s="54">
        <v>8880</v>
      </c>
      <c r="F19" s="55">
        <v>8281</v>
      </c>
      <c r="G19" s="56">
        <v>8251</v>
      </c>
      <c r="H19" s="72">
        <v>6681</v>
      </c>
      <c r="I19" s="74">
        <v>6683</v>
      </c>
      <c r="J19" s="70">
        <v>6254</v>
      </c>
      <c r="K19" s="54">
        <v>6845</v>
      </c>
      <c r="L19" s="76">
        <v>6352</v>
      </c>
      <c r="M19" s="77"/>
      <c r="O19" s="65"/>
    </row>
    <row r="20" spans="2:15" x14ac:dyDescent="0.2">
      <c r="B20" s="57" t="s">
        <v>45</v>
      </c>
      <c r="C20" s="52">
        <v>12461</v>
      </c>
      <c r="D20" s="53">
        <v>9950</v>
      </c>
      <c r="E20" s="54">
        <v>8860</v>
      </c>
      <c r="F20" s="55">
        <v>8280</v>
      </c>
      <c r="G20" s="56">
        <v>8250</v>
      </c>
      <c r="H20" s="72"/>
      <c r="I20" s="74"/>
      <c r="J20" s="70"/>
      <c r="K20" s="54">
        <v>6850</v>
      </c>
      <c r="L20" s="76">
        <v>6350</v>
      </c>
      <c r="M20" s="77"/>
      <c r="O20" s="65"/>
    </row>
    <row r="21" spans="2:15" x14ac:dyDescent="0.2">
      <c r="B21" s="57" t="s">
        <v>47</v>
      </c>
      <c r="C21" s="52">
        <v>12202</v>
      </c>
      <c r="D21" s="53">
        <v>10058</v>
      </c>
      <c r="E21" s="54">
        <v>8865</v>
      </c>
      <c r="F21" s="55">
        <v>8281</v>
      </c>
      <c r="G21" s="56">
        <v>8250</v>
      </c>
      <c r="H21" s="72">
        <v>6681</v>
      </c>
      <c r="I21" s="74" t="s">
        <v>113</v>
      </c>
      <c r="J21" s="70">
        <v>6252</v>
      </c>
      <c r="K21" s="54">
        <v>6850</v>
      </c>
      <c r="L21" s="76">
        <v>6350</v>
      </c>
      <c r="M21" s="77">
        <v>6206</v>
      </c>
      <c r="O21" s="65"/>
    </row>
    <row r="23" spans="2:15" x14ac:dyDescent="0.2">
      <c r="B23" s="79" t="s">
        <v>111</v>
      </c>
      <c r="C23" s="80"/>
      <c r="D23" s="80"/>
      <c r="E23" s="80"/>
      <c r="F23" s="80"/>
    </row>
    <row r="24" spans="2:15" x14ac:dyDescent="0.2">
      <c r="B24" s="79" t="s">
        <v>121</v>
      </c>
      <c r="C24" s="80"/>
      <c r="D24" s="80"/>
      <c r="E24" s="80"/>
      <c r="F24" s="80"/>
    </row>
    <row r="25" spans="2:15" x14ac:dyDescent="0.2">
      <c r="B25" s="18"/>
    </row>
    <row r="26" spans="2:15" x14ac:dyDescent="0.2">
      <c r="B26" s="18"/>
    </row>
  </sheetData>
  <sortState xmlns:xlrd2="http://schemas.microsoft.com/office/spreadsheetml/2017/richdata2" columnSort="1" ref="C3:M18">
    <sortCondition ref="C3:M3"/>
  </sortState>
  <mergeCells count="4">
    <mergeCell ref="B1:G1"/>
    <mergeCell ref="B4:M4"/>
    <mergeCell ref="B18:M18"/>
    <mergeCell ref="C2:M2"/>
  </mergeCell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tabColor theme="9" tint="-0.499984740745262"/>
  </sheetPr>
  <dimension ref="A1:E25"/>
  <sheetViews>
    <sheetView zoomScale="120" zoomScaleNormal="120" workbookViewId="0">
      <selection activeCell="E10" sqref="E10"/>
    </sheetView>
  </sheetViews>
  <sheetFormatPr defaultColWidth="9.140625" defaultRowHeight="18" customHeight="1" x14ac:dyDescent="0.25"/>
  <cols>
    <col min="1" max="1" width="9.140625" style="1"/>
    <col min="2" max="2" width="57" style="1" customWidth="1"/>
    <col min="3" max="3" width="23.85546875" style="64" customWidth="1"/>
    <col min="4" max="4" width="23.85546875" style="1" customWidth="1"/>
    <col min="5" max="5" width="9.140625" style="1" customWidth="1"/>
    <col min="6" max="16384" width="9.140625" style="1"/>
  </cols>
  <sheetData>
    <row r="1" spans="1:5" ht="18" customHeight="1" x14ac:dyDescent="0.25">
      <c r="A1" s="63" t="s">
        <v>125</v>
      </c>
    </row>
    <row r="2" spans="1:5" ht="18" customHeight="1" x14ac:dyDescent="0.25">
      <c r="B2" s="20" t="s">
        <v>33</v>
      </c>
      <c r="C2" s="1"/>
    </row>
    <row r="3" spans="1:5" ht="18" customHeight="1" x14ac:dyDescent="0.25">
      <c r="B3" s="60" t="s">
        <v>41</v>
      </c>
      <c r="C3" s="78" t="s">
        <v>110</v>
      </c>
      <c r="D3" s="78"/>
    </row>
    <row r="4" spans="1:5" ht="20.25" customHeight="1" x14ac:dyDescent="0.25">
      <c r="A4" s="65"/>
      <c r="B4" s="66" t="s">
        <v>117</v>
      </c>
      <c r="C4" s="67">
        <v>15879</v>
      </c>
      <c r="D4" s="67"/>
      <c r="E4" s="68"/>
    </row>
    <row r="5" spans="1:5" ht="20.25" customHeight="1" x14ac:dyDescent="0.25">
      <c r="A5" s="65"/>
      <c r="B5" s="66" t="s">
        <v>114</v>
      </c>
      <c r="C5" s="67">
        <v>13527</v>
      </c>
      <c r="D5" s="67"/>
      <c r="E5" s="68"/>
    </row>
    <row r="6" spans="1:5" ht="18" customHeight="1" x14ac:dyDescent="0.25">
      <c r="A6" s="65"/>
      <c r="B6" s="68" t="s">
        <v>103</v>
      </c>
      <c r="C6" s="67">
        <v>11365</v>
      </c>
      <c r="E6" s="68"/>
    </row>
    <row r="7" spans="1:5" ht="18" customHeight="1" x14ac:dyDescent="0.25">
      <c r="A7" s="65"/>
      <c r="B7" s="68" t="s">
        <v>34</v>
      </c>
      <c r="C7" s="67">
        <v>10133</v>
      </c>
      <c r="E7" s="68"/>
    </row>
    <row r="8" spans="1:5" ht="18" customHeight="1" x14ac:dyDescent="0.25">
      <c r="A8" s="65"/>
      <c r="B8" s="68" t="s">
        <v>74</v>
      </c>
      <c r="C8" s="67">
        <v>9007</v>
      </c>
      <c r="E8" s="68"/>
    </row>
    <row r="9" spans="1:5" ht="18" customHeight="1" x14ac:dyDescent="0.25">
      <c r="A9" s="65"/>
      <c r="B9" s="68" t="s">
        <v>99</v>
      </c>
      <c r="C9" s="67">
        <v>7612</v>
      </c>
      <c r="E9" s="68"/>
    </row>
    <row r="10" spans="1:5" ht="18" customHeight="1" x14ac:dyDescent="0.25">
      <c r="A10" s="65"/>
      <c r="B10" s="68" t="s">
        <v>79</v>
      </c>
      <c r="C10" s="67">
        <v>7496</v>
      </c>
      <c r="E10" s="68"/>
    </row>
    <row r="11" spans="1:5" ht="18" customHeight="1" x14ac:dyDescent="0.25">
      <c r="A11" s="65"/>
      <c r="B11" s="68" t="s">
        <v>35</v>
      </c>
      <c r="C11" s="67">
        <v>8841</v>
      </c>
      <c r="E11" s="68"/>
    </row>
    <row r="12" spans="1:5" ht="18" customHeight="1" x14ac:dyDescent="0.25">
      <c r="A12" s="65"/>
      <c r="B12" s="68" t="s">
        <v>104</v>
      </c>
      <c r="C12" s="67">
        <v>7262</v>
      </c>
      <c r="E12" s="68"/>
    </row>
    <row r="13" spans="1:5" ht="18" customHeight="1" x14ac:dyDescent="0.25">
      <c r="A13" s="65"/>
      <c r="B13" s="68" t="s">
        <v>105</v>
      </c>
      <c r="C13" s="67">
        <v>6905</v>
      </c>
      <c r="E13" s="68"/>
    </row>
    <row r="14" spans="1:5" ht="18" customHeight="1" x14ac:dyDescent="0.25">
      <c r="A14" s="65"/>
      <c r="B14" s="68" t="s">
        <v>106</v>
      </c>
      <c r="C14" s="67">
        <v>6733</v>
      </c>
      <c r="E14" s="68"/>
    </row>
    <row r="15" spans="1:5" ht="18" customHeight="1" x14ac:dyDescent="0.25">
      <c r="A15" s="65"/>
      <c r="B15" s="68" t="s">
        <v>36</v>
      </c>
      <c r="C15" s="67">
        <v>6555</v>
      </c>
      <c r="E15" s="68"/>
    </row>
    <row r="16" spans="1:5" ht="18" customHeight="1" x14ac:dyDescent="0.25">
      <c r="A16" s="65"/>
      <c r="B16" s="68" t="s">
        <v>107</v>
      </c>
      <c r="C16" s="67">
        <v>6660</v>
      </c>
      <c r="E16" s="68"/>
    </row>
    <row r="17" spans="1:5" ht="18" customHeight="1" x14ac:dyDescent="0.25">
      <c r="A17" s="65"/>
      <c r="B17" s="68"/>
      <c r="C17" s="67"/>
      <c r="E17" s="68"/>
    </row>
    <row r="18" spans="1:5" ht="18" customHeight="1" x14ac:dyDescent="0.25">
      <c r="B18" s="61" t="s">
        <v>108</v>
      </c>
      <c r="C18" s="61" t="s">
        <v>109</v>
      </c>
      <c r="D18" s="69"/>
      <c r="E18" s="68"/>
    </row>
    <row r="19" spans="1:5" ht="18" customHeight="1" x14ac:dyDescent="0.25">
      <c r="B19" s="68" t="s">
        <v>37</v>
      </c>
      <c r="C19" s="67">
        <v>7642</v>
      </c>
      <c r="D19" s="64"/>
      <c r="E19" s="68"/>
    </row>
    <row r="20" spans="1:5" ht="18" customHeight="1" x14ac:dyDescent="0.25">
      <c r="B20" s="68" t="s">
        <v>115</v>
      </c>
      <c r="C20" s="67">
        <v>7373</v>
      </c>
      <c r="D20" s="64"/>
      <c r="E20" s="68"/>
    </row>
    <row r="21" spans="1:5" ht="18" customHeight="1" x14ac:dyDescent="0.25">
      <c r="B21" s="68" t="s">
        <v>116</v>
      </c>
      <c r="C21" s="67">
        <v>6943</v>
      </c>
      <c r="D21" s="64"/>
      <c r="E21" s="68"/>
    </row>
    <row r="22" spans="1:5" ht="18" customHeight="1" x14ac:dyDescent="0.25">
      <c r="B22" s="68" t="s">
        <v>38</v>
      </c>
      <c r="C22" s="67">
        <v>6984</v>
      </c>
      <c r="D22" s="64"/>
      <c r="E22" s="68"/>
    </row>
    <row r="23" spans="1:5" ht="18" customHeight="1" x14ac:dyDescent="0.25">
      <c r="B23" s="68" t="s">
        <v>39</v>
      </c>
      <c r="C23" s="67">
        <v>8095</v>
      </c>
      <c r="D23" s="64"/>
      <c r="E23" s="68"/>
    </row>
    <row r="24" spans="1:5" ht="18" customHeight="1" x14ac:dyDescent="0.25">
      <c r="B24" s="68" t="s">
        <v>123</v>
      </c>
      <c r="C24" s="67">
        <v>6696</v>
      </c>
      <c r="D24" s="64"/>
      <c r="E24" s="68"/>
    </row>
    <row r="25" spans="1:5" ht="18" customHeight="1" x14ac:dyDescent="0.25">
      <c r="B25" s="68" t="s">
        <v>40</v>
      </c>
      <c r="C25" s="67">
        <v>5061</v>
      </c>
      <c r="D25" s="6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Cennik godzina</vt:lpstr>
      <vt:lpstr>Cennik procedura</vt:lpstr>
      <vt:lpstr>Wskaźniki narzutów</vt:lpstr>
      <vt:lpstr>Wynagrodzenie wg Wydziałów</vt:lpstr>
      <vt:lpstr>Średnie wynagrodzenie</vt:lpstr>
      <vt:lpstr>Stanowiska_ucz.</vt:lpstr>
      <vt:lpstr>Stanowiska_wydz.</vt:lpstr>
      <vt:lpstr>Wydziały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EŚ</dc:creator>
  <cp:lastModifiedBy>Karolina Barnaś</cp:lastModifiedBy>
  <dcterms:created xsi:type="dcterms:W3CDTF">2015-10-30T12:25:38Z</dcterms:created>
  <dcterms:modified xsi:type="dcterms:W3CDTF">2026-07-14T12:14:46Z</dcterms:modified>
</cp:coreProperties>
</file>